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0" yWindow="252" windowWidth="16488" windowHeight="7236" firstSheet="1" activeTab="1"/>
  </bookViews>
  <sheets>
    <sheet name="Annex A FWDF allocations £10m" sheetId="1" r:id="rId1"/>
    <sheet name="Annex A FWDF allocations £13m" sheetId="2" r:id="rId2"/>
  </sheets>
  <definedNames>
    <definedName name="_xlnm.Print_Area" localSheetId="0">'Annex A FWDF allocations £10m'!$A$1:$K$37</definedName>
    <definedName name="_xlnm.Print_Area" localSheetId="1">'Annex A FWDF allocations £13m'!$A$1:$K$49</definedName>
  </definedNames>
  <calcPr calcId="145621"/>
</workbook>
</file>

<file path=xl/calcChain.xml><?xml version="1.0" encoding="utf-8"?>
<calcChain xmlns="http://schemas.openxmlformats.org/spreadsheetml/2006/main">
  <c r="I17" i="2" l="1"/>
  <c r="I19" i="2"/>
  <c r="I20" i="2"/>
  <c r="J20" i="2"/>
  <c r="H23" i="2"/>
  <c r="F9" i="2" l="1"/>
  <c r="I9" i="2" s="1"/>
  <c r="J9" i="2" s="1"/>
  <c r="F10" i="2"/>
  <c r="I10" i="2" s="1"/>
  <c r="J10" i="2" s="1"/>
  <c r="F11" i="2"/>
  <c r="I11" i="2" s="1"/>
  <c r="J11" i="2" s="1"/>
  <c r="F12" i="2"/>
  <c r="I12" i="2" s="1"/>
  <c r="J12" i="2" s="1"/>
  <c r="F13" i="2"/>
  <c r="I13" i="2" s="1"/>
  <c r="J13" i="2" s="1"/>
  <c r="F14" i="2"/>
  <c r="I14" i="2" s="1"/>
  <c r="J14" i="2" s="1"/>
  <c r="F15" i="2"/>
  <c r="I15" i="2" s="1"/>
  <c r="J15" i="2" s="1"/>
  <c r="F16" i="2"/>
  <c r="I16" i="2" s="1"/>
  <c r="J16" i="2" s="1"/>
  <c r="F18" i="2"/>
  <c r="I18" i="2" s="1"/>
  <c r="J18" i="2" s="1"/>
  <c r="F21" i="2"/>
  <c r="I21" i="2" s="1"/>
  <c r="J21" i="2" s="1"/>
  <c r="F22" i="2"/>
  <c r="I22" i="2" s="1"/>
  <c r="J22" i="2" s="1"/>
  <c r="F7" i="2"/>
  <c r="I7" i="2" s="1"/>
  <c r="F8" i="2"/>
  <c r="I8" i="2" s="1"/>
  <c r="J8" i="2" s="1"/>
  <c r="D8" i="2"/>
  <c r="D9" i="2"/>
  <c r="D10" i="2"/>
  <c r="D11" i="2"/>
  <c r="D13" i="2"/>
  <c r="D14" i="2"/>
  <c r="D15" i="2"/>
  <c r="D16" i="2"/>
  <c r="D17" i="2"/>
  <c r="D18" i="2"/>
  <c r="D19" i="2"/>
  <c r="D20" i="2"/>
  <c r="D21" i="2"/>
  <c r="J7" i="2" l="1"/>
  <c r="I23" i="2"/>
  <c r="D23" i="1"/>
  <c r="D22" i="1"/>
  <c r="D19" i="1"/>
  <c r="D17" i="1"/>
  <c r="D16" i="1"/>
  <c r="D15" i="1"/>
  <c r="D13" i="1"/>
  <c r="D12" i="1"/>
  <c r="D11" i="1"/>
  <c r="D9" i="1"/>
  <c r="H24" i="1"/>
  <c r="E24" i="1"/>
  <c r="J23" i="2" l="1"/>
  <c r="F23" i="2"/>
  <c r="F12" i="1"/>
  <c r="G12" i="1" s="1"/>
  <c r="F16" i="1"/>
  <c r="G16" i="1" s="1"/>
  <c r="F23" i="1"/>
  <c r="G23" i="1" s="1"/>
  <c r="F9" i="1"/>
  <c r="G9" i="1" s="1"/>
  <c r="F13" i="1"/>
  <c r="G13" i="1" s="1"/>
  <c r="F17" i="1"/>
  <c r="G17" i="1" s="1"/>
  <c r="F8" i="1"/>
  <c r="F10" i="1"/>
  <c r="G10" i="1" s="1"/>
  <c r="F14" i="1"/>
  <c r="G14" i="1" s="1"/>
  <c r="F19" i="1"/>
  <c r="G19" i="1" s="1"/>
  <c r="F11" i="1"/>
  <c r="G11" i="1" s="1"/>
  <c r="F15" i="1"/>
  <c r="G15" i="1" s="1"/>
  <c r="F22" i="1"/>
  <c r="G22" i="1" s="1"/>
  <c r="G8" i="1" l="1"/>
  <c r="F24" i="1"/>
</calcChain>
</file>

<file path=xl/comments1.xml><?xml version="1.0" encoding="utf-8"?>
<comments xmlns="http://schemas.openxmlformats.org/spreadsheetml/2006/main">
  <authors>
    <author>Gavin Bruce</author>
  </authors>
  <commentList>
    <comment ref="E30" authorId="0">
      <text>
        <r>
          <rPr>
            <b/>
            <sz val="9"/>
            <color indexed="81"/>
            <rFont val="Tahoma"/>
            <charset val="1"/>
          </rPr>
          <t>Gavin Bruce:</t>
        </r>
        <r>
          <rPr>
            <sz val="9"/>
            <color indexed="81"/>
            <rFont val="Tahoma"/>
            <charset val="1"/>
          </rPr>
          <t xml:space="preserve">
To be updated.</t>
        </r>
      </text>
    </comment>
  </commentList>
</comments>
</file>

<file path=xl/sharedStrings.xml><?xml version="1.0" encoding="utf-8"?>
<sst xmlns="http://schemas.openxmlformats.org/spreadsheetml/2006/main" count="121" uniqueCount="58">
  <si>
    <t>College Region</t>
  </si>
  <si>
    <t>All</t>
  </si>
  <si>
    <t>-</t>
  </si>
  <si>
    <t>SRUC</t>
  </si>
  <si>
    <t>Scotland</t>
  </si>
  <si>
    <t>Sources:</t>
  </si>
  <si>
    <t xml:space="preserve">Notes: </t>
  </si>
  <si>
    <t>Annex A</t>
  </si>
  <si>
    <t>Flexible Workforce Development Fund</t>
  </si>
  <si>
    <t>Borders College</t>
  </si>
  <si>
    <t>Dumfries &amp; Galloway College</t>
  </si>
  <si>
    <t>West Lothian College</t>
  </si>
  <si>
    <t>Dundee &amp; Angus College</t>
  </si>
  <si>
    <t>Ayrshire College</t>
  </si>
  <si>
    <t>Forth Valley College</t>
  </si>
  <si>
    <t>Fife College</t>
  </si>
  <si>
    <t>North East Scotland College</t>
  </si>
  <si>
    <t>Edinburgh College</t>
  </si>
  <si>
    <t>Highlands &amp; Islands Region</t>
  </si>
  <si>
    <t>Glasgow Region</t>
  </si>
  <si>
    <t>Lanarkshire Region</t>
  </si>
  <si>
    <t>West College Scotland</t>
  </si>
  <si>
    <t>Percentage of employment
by Levy payers
by region
- based on employment</t>
  </si>
  <si>
    <t>(%)</t>
  </si>
  <si>
    <t>(£)</t>
  </si>
  <si>
    <t>(Employees)</t>
  </si>
  <si>
    <t>1. Estimating the number of businesses with a pay bill in excess of £3m, based on the number of employees a business would have to have for a pay bill of at least £3m.</t>
  </si>
  <si>
    <t>Scotland
only</t>
  </si>
  <si>
    <t>Cross
border</t>
  </si>
  <si>
    <t>New battle Abbey College</t>
  </si>
  <si>
    <t xml:space="preserve">Note that this is the playbill/employees of the business UK-wide.  </t>
  </si>
  <si>
    <t>Business Counts and Employment - Inter-Departmental Business Register, as at March 2018 - includes all sectors: private, public and non-profit.</t>
  </si>
  <si>
    <r>
      <t xml:space="preserve">2. Each enterprise is counted once </t>
    </r>
    <r>
      <rPr>
        <i/>
        <sz val="10"/>
        <rFont val="Calibri"/>
        <family val="2"/>
        <scheme val="minor"/>
      </rPr>
      <t>in each</t>
    </r>
    <r>
      <rPr>
        <sz val="10"/>
        <rFont val="Calibri"/>
        <family val="2"/>
        <scheme val="minor"/>
      </rPr>
      <t xml:space="preserve"> region it operates in.  The sum of the region enterprises does </t>
    </r>
    <r>
      <rPr>
        <i/>
        <sz val="10"/>
        <rFont val="Calibri"/>
        <family val="2"/>
        <scheme val="minor"/>
      </rPr>
      <t>not</t>
    </r>
    <r>
      <rPr>
        <sz val="10"/>
        <rFont val="Calibri"/>
        <family val="2"/>
        <scheme val="minor"/>
      </rPr>
      <t xml:space="preserve"> equal the overall Scotland total because each enterprise is only counted once in the Scotland total.</t>
    </r>
  </si>
  <si>
    <t>Sabhal Mòr Ostaig</t>
  </si>
  <si>
    <t>* Figures rounded to the nearest five - total may not equal sum of parts due to rounding.</t>
  </si>
  <si>
    <t>** Figures rounded to the nearest ten - total may not equal sum of parts due to rounding.</t>
  </si>
  <si>
    <t>*** Figures rounded to the nearest thousand (£).</t>
  </si>
  <si>
    <r>
      <t>Estimated number of Levy-affected
businesses operating in Scotland</t>
    </r>
    <r>
      <rPr>
        <i/>
        <sz val="8"/>
        <color theme="1"/>
        <rFont val="Calibri"/>
        <family val="2"/>
        <scheme val="minor"/>
      </rPr>
      <t>*</t>
    </r>
  </si>
  <si>
    <r>
      <t>Employment</t>
    </r>
    <r>
      <rPr>
        <i/>
        <sz val="8"/>
        <color theme="1"/>
        <rFont val="Calibri"/>
        <family val="2"/>
        <scheme val="minor"/>
      </rPr>
      <t>**</t>
    </r>
  </si>
  <si>
    <r>
      <t xml:space="preserve">Funding share
based on % of
employment </t>
    </r>
    <r>
      <rPr>
        <i/>
        <sz val="8"/>
        <rFont val="Calibri"/>
        <family val="2"/>
        <scheme val="minor"/>
      </rPr>
      <t>***</t>
    </r>
  </si>
  <si>
    <t>Each enterprise's employment is assigned to the regions they operate in, therefore the sum of these columns do correspond to the Scotland total.</t>
  </si>
  <si>
    <t>SFC allocations 2020-21</t>
  </si>
  <si>
    <t>SFC regional
allocations of
FWDF 2020-21</t>
  </si>
  <si>
    <t>3. SFC 2020-21 regional allocations based on local authority to college regional mapping (excluding student flow), adjusted to reflect the uptake of funding.</t>
  </si>
  <si>
    <t>£10m funding share
based on 2019-20 allocation</t>
  </si>
  <si>
    <t>Percentage of
Levy-payer jobs
by college region</t>
  </si>
  <si>
    <t xml:space="preserve">SFC AY 2020-21
allocations of
FWDF </t>
  </si>
  <si>
    <r>
      <t>Estimated number of Levy affected Businesses operating in Scotland</t>
    </r>
    <r>
      <rPr>
        <vertAlign val="superscript"/>
        <sz val="10"/>
        <color indexed="8"/>
        <rFont val="Arial"/>
        <family val="2"/>
      </rPr>
      <t>2,3</t>
    </r>
  </si>
  <si>
    <r>
      <t>Levy Payer Jobs</t>
    </r>
    <r>
      <rPr>
        <vertAlign val="superscript"/>
        <sz val="12"/>
        <color theme="1"/>
        <rFont val="Calibri"/>
        <family val="2"/>
        <scheme val="minor"/>
      </rPr>
      <t>4</t>
    </r>
  </si>
  <si>
    <t xml:space="preserve">1. Estimating the number of businesses with a pay bill in excess of £3m, based on the number of employees a business would have to have for a pay bill </t>
  </si>
  <si>
    <t xml:space="preserve">of at least £3m.  Note that this is the paybill/employees of the business UK-wide.  </t>
  </si>
  <si>
    <t>Note that only enterprises are double-counted in this table - each enterprise's employment is assigned to the regions they operate in therefore the sum of these columns do correspond to the Scotland total.</t>
  </si>
  <si>
    <t>3. Figures are rounded to the nearest five - total may not equal sum of parts due to rounding.</t>
  </si>
  <si>
    <t>4. Figures are rounded to the nearest ten - total may not equal sum of parts due to rounding.</t>
  </si>
  <si>
    <r>
      <t xml:space="preserve">Business Counts and Employment - Inter-Departmental Business Register, as at March </t>
    </r>
    <r>
      <rPr>
        <u/>
        <sz val="8"/>
        <rFont val="Calibri"/>
        <family val="2"/>
        <scheme val="minor"/>
      </rPr>
      <t>2019</t>
    </r>
    <r>
      <rPr>
        <sz val="8"/>
        <rFont val="Calibri"/>
        <family val="2"/>
        <scheme val="minor"/>
      </rPr>
      <t xml:space="preserve"> - includes all sectors: private, public and non-profit.</t>
    </r>
  </si>
  <si>
    <r>
      <t xml:space="preserve">2. Each enterprise is counted once in each region it operates in.  The sum of the region enterprises does </t>
    </r>
    <r>
      <rPr>
        <u/>
        <sz val="8"/>
        <rFont val="Calibri"/>
        <family val="2"/>
        <scheme val="minor"/>
      </rPr>
      <t>not</t>
    </r>
    <r>
      <rPr>
        <sz val="8"/>
        <rFont val="Calibri"/>
        <family val="2"/>
        <scheme val="minor"/>
      </rPr>
      <t xml:space="preserve"> equal the overall Scotland total because each enterprise is only counted once in the Scotland total.</t>
    </r>
  </si>
  <si>
    <t>Newbattle Abbey College</t>
  </si>
  <si>
    <t>£3m funding share
based on % of
employment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</si>
</sst>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&quot;£&quot;#,##0"/>
    <numFmt numFmtId="165" formatCode="&quot;£&quot;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8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u/>
      <sz val="10"/>
      <color indexed="12"/>
      <name val="MS Sans Serif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6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8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0"/>
      <color theme="1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9.35"/>
      <color theme="10"/>
      <name val="Calibri"/>
      <family val="2"/>
    </font>
    <font>
      <sz val="10"/>
      <name val="Arial"/>
    </font>
    <font>
      <sz val="10"/>
      <name val="MS Sans Serif"/>
    </font>
    <font>
      <vertAlign val="superscript"/>
      <sz val="10"/>
      <color indexed="8"/>
      <name val="Arial"/>
      <family val="2"/>
    </font>
    <font>
      <vertAlign val="superscript"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0"/>
      <color indexed="12"/>
      <name val="Calibri"/>
      <family val="2"/>
      <scheme val="minor"/>
    </font>
    <font>
      <u/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3" fillId="0" borderId="0" applyNumberFormat="0" applyFill="0" applyBorder="0" applyAlignment="0" applyProtection="0"/>
    <xf numFmtId="0" fontId="22" fillId="0" borderId="0"/>
    <xf numFmtId="43" fontId="22" fillId="0" borderId="0" applyFon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24" fillId="0" borderId="0"/>
    <xf numFmtId="9" fontId="2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6" fillId="0" borderId="0"/>
    <xf numFmtId="0" fontId="27" fillId="0" borderId="0"/>
  </cellStyleXfs>
  <cellXfs count="106">
    <xf numFmtId="0" fontId="0" fillId="0" borderId="0" xfId="0"/>
    <xf numFmtId="0" fontId="3" fillId="0" borderId="0" xfId="2" applyFont="1" applyFill="1"/>
    <xf numFmtId="0" fontId="0" fillId="0" borderId="0" xfId="0" applyFont="1"/>
    <xf numFmtId="0" fontId="4" fillId="0" borderId="0" xfId="2" applyFont="1"/>
    <xf numFmtId="0" fontId="7" fillId="0" borderId="0" xfId="0" applyFont="1"/>
    <xf numFmtId="0" fontId="8" fillId="0" borderId="6" xfId="2" applyFont="1" applyBorder="1"/>
    <xf numFmtId="3" fontId="8" fillId="0" borderId="7" xfId="2" applyNumberFormat="1" applyFont="1" applyBorder="1" applyAlignment="1">
      <alignment horizontal="right"/>
    </xf>
    <xf numFmtId="3" fontId="8" fillId="0" borderId="0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10" fontId="8" fillId="0" borderId="9" xfId="3" applyNumberFormat="1" applyFont="1" applyFill="1" applyBorder="1" applyAlignment="1">
      <alignment horizontal="right"/>
    </xf>
    <xf numFmtId="165" fontId="7" fillId="0" borderId="0" xfId="0" applyNumberFormat="1" applyFont="1"/>
    <xf numFmtId="43" fontId="7" fillId="0" borderId="0" xfId="1" applyFont="1"/>
    <xf numFmtId="0" fontId="8" fillId="0" borderId="6" xfId="2" applyFont="1" applyFill="1" applyBorder="1"/>
    <xf numFmtId="0" fontId="8" fillId="0" borderId="6" xfId="2" applyFont="1" applyBorder="1" applyAlignment="1">
      <alignment horizontal="left" wrapText="1"/>
    </xf>
    <xf numFmtId="43" fontId="7" fillId="0" borderId="0" xfId="0" applyNumberFormat="1" applyFont="1"/>
    <xf numFmtId="0" fontId="8" fillId="0" borderId="1" xfId="2" applyFont="1" applyFill="1" applyBorder="1"/>
    <xf numFmtId="3" fontId="8" fillId="0" borderId="2" xfId="2" applyNumberFormat="1" applyFont="1" applyBorder="1" applyAlignment="1">
      <alignment horizontal="right"/>
    </xf>
    <xf numFmtId="3" fontId="8" fillId="0" borderId="3" xfId="2" applyNumberFormat="1" applyFont="1" applyBorder="1" applyAlignment="1">
      <alignment horizontal="right"/>
    </xf>
    <xf numFmtId="3" fontId="8" fillId="0" borderId="4" xfId="2" applyNumberFormat="1" applyFont="1" applyBorder="1" applyAlignment="1">
      <alignment horizontal="right"/>
    </xf>
    <xf numFmtId="10" fontId="8" fillId="0" borderId="5" xfId="3" applyNumberFormat="1" applyFont="1" applyFill="1" applyBorder="1" applyAlignment="1">
      <alignment horizontal="right"/>
    </xf>
    <xf numFmtId="3" fontId="8" fillId="2" borderId="11" xfId="2" applyNumberFormat="1" applyFont="1" applyFill="1" applyBorder="1" applyAlignment="1">
      <alignment horizontal="right"/>
    </xf>
    <xf numFmtId="3" fontId="8" fillId="2" borderId="12" xfId="2" applyNumberFormat="1" applyFont="1" applyFill="1" applyBorder="1" applyAlignment="1">
      <alignment horizontal="right"/>
    </xf>
    <xf numFmtId="3" fontId="8" fillId="2" borderId="13" xfId="2" applyNumberFormat="1" applyFont="1" applyFill="1" applyBorder="1" applyAlignment="1">
      <alignment horizontal="right"/>
    </xf>
    <xf numFmtId="10" fontId="8" fillId="0" borderId="14" xfId="3" applyNumberFormat="1" applyFont="1" applyFill="1" applyBorder="1" applyAlignment="1">
      <alignment horizontal="right"/>
    </xf>
    <xf numFmtId="0" fontId="9" fillId="0" borderId="0" xfId="0" applyFont="1"/>
    <xf numFmtId="0" fontId="6" fillId="2" borderId="10" xfId="2" applyFont="1" applyFill="1" applyBorder="1" applyAlignment="1">
      <alignment horizontal="left" wrapText="1"/>
    </xf>
    <xf numFmtId="0" fontId="5" fillId="0" borderId="0" xfId="2" applyFont="1" applyFill="1" applyBorder="1"/>
    <xf numFmtId="0" fontId="11" fillId="0" borderId="0" xfId="0" applyFont="1"/>
    <xf numFmtId="0" fontId="4" fillId="0" borderId="0" xfId="2" applyFont="1" applyFill="1" applyBorder="1"/>
    <xf numFmtId="0" fontId="4" fillId="0" borderId="0" xfId="2" applyFont="1" applyFill="1"/>
    <xf numFmtId="0" fontId="5" fillId="0" borderId="0" xfId="2" applyFont="1" applyFill="1"/>
    <xf numFmtId="0" fontId="4" fillId="0" borderId="0" xfId="2" applyFont="1" applyFill="1" applyBorder="1" applyAlignment="1"/>
    <xf numFmtId="164" fontId="6" fillId="0" borderId="21" xfId="2" applyNumberFormat="1" applyFont="1" applyBorder="1"/>
    <xf numFmtId="0" fontId="12" fillId="2" borderId="5" xfId="2" applyFont="1" applyFill="1" applyBorder="1" applyAlignment="1">
      <alignment horizontal="center" vertical="center" wrapText="1"/>
    </xf>
    <xf numFmtId="164" fontId="8" fillId="0" borderId="9" xfId="4" applyNumberFormat="1" applyFont="1" applyBorder="1"/>
    <xf numFmtId="0" fontId="6" fillId="0" borderId="22" xfId="2" applyFont="1" applyBorder="1" applyAlignment="1">
      <alignment horizontal="center" vertical="center" wrapText="1"/>
    </xf>
    <xf numFmtId="164" fontId="8" fillId="0" borderId="5" xfId="4" applyNumberFormat="1" applyFont="1" applyBorder="1"/>
    <xf numFmtId="164" fontId="6" fillId="0" borderId="23" xfId="2" applyNumberFormat="1" applyFont="1" applyBorder="1"/>
    <xf numFmtId="164" fontId="8" fillId="0" borderId="14" xfId="4" applyNumberFormat="1" applyFont="1" applyBorder="1"/>
    <xf numFmtId="164" fontId="6" fillId="0" borderId="25" xfId="2" applyNumberFormat="1" applyFont="1" applyBorder="1"/>
    <xf numFmtId="164" fontId="6" fillId="0" borderId="25" xfId="3" applyNumberFormat="1" applyFont="1" applyFill="1" applyBorder="1" applyAlignment="1">
      <alignment horizontal="right"/>
    </xf>
    <xf numFmtId="0" fontId="4" fillId="0" borderId="0" xfId="2" applyFont="1" applyFill="1" applyAlignment="1"/>
    <xf numFmtId="0" fontId="11" fillId="0" borderId="0" xfId="0" applyFont="1" applyFill="1"/>
    <xf numFmtId="0" fontId="10" fillId="0" borderId="5" xfId="2" applyFont="1" applyFill="1" applyBorder="1" applyAlignment="1">
      <alignment horizontal="center" vertical="center" wrapText="1"/>
    </xf>
    <xf numFmtId="0" fontId="10" fillId="0" borderId="24" xfId="2" applyFont="1" applyFill="1" applyBorder="1" applyAlignment="1">
      <alignment horizontal="center" vertical="center" wrapText="1"/>
    </xf>
    <xf numFmtId="0" fontId="7" fillId="2" borderId="17" xfId="2" applyFont="1" applyFill="1" applyBorder="1" applyAlignment="1">
      <alignment horizontal="center" vertical="center" wrapText="1"/>
    </xf>
    <xf numFmtId="0" fontId="8" fillId="0" borderId="17" xfId="2" applyFont="1" applyFill="1" applyBorder="1" applyAlignment="1">
      <alignment horizontal="center" vertical="center" wrapText="1"/>
    </xf>
    <xf numFmtId="0" fontId="12" fillId="2" borderId="2" xfId="2" applyFont="1" applyFill="1" applyBorder="1" applyAlignment="1">
      <alignment horizontal="center" vertical="center" wrapText="1"/>
    </xf>
    <xf numFmtId="0" fontId="12" fillId="2" borderId="3" xfId="2" applyFont="1" applyFill="1" applyBorder="1" applyAlignment="1">
      <alignment horizontal="center" vertical="center" wrapText="1"/>
    </xf>
    <xf numFmtId="0" fontId="12" fillId="2" borderId="4" xfId="2" applyFont="1" applyFill="1" applyBorder="1" applyAlignment="1">
      <alignment horizontal="center" vertical="center" wrapText="1"/>
    </xf>
    <xf numFmtId="10" fontId="8" fillId="0" borderId="9" xfId="3" quotePrefix="1" applyNumberFormat="1" applyFont="1" applyFill="1" applyBorder="1" applyAlignment="1">
      <alignment horizontal="right"/>
    </xf>
    <xf numFmtId="164" fontId="7" fillId="0" borderId="0" xfId="0" applyNumberFormat="1" applyFont="1"/>
    <xf numFmtId="0" fontId="7" fillId="0" borderId="0" xfId="0" applyFont="1" applyFill="1"/>
    <xf numFmtId="164" fontId="7" fillId="0" borderId="0" xfId="0" applyNumberFormat="1" applyFont="1" applyFill="1"/>
    <xf numFmtId="0" fontId="16" fillId="0" borderId="0" xfId="2" applyFont="1"/>
    <xf numFmtId="164" fontId="8" fillId="0" borderId="9" xfId="4" quotePrefix="1" applyNumberFormat="1" applyFont="1" applyBorder="1" applyAlignment="1">
      <alignment horizontal="right"/>
    </xf>
    <xf numFmtId="0" fontId="14" fillId="0" borderId="0" xfId="0" applyFont="1"/>
    <xf numFmtId="0" fontId="17" fillId="0" borderId="0" xfId="0" applyFont="1"/>
    <xf numFmtId="0" fontId="18" fillId="0" borderId="0" xfId="0" applyFont="1"/>
    <xf numFmtId="3" fontId="18" fillId="0" borderId="0" xfId="0" applyNumberFormat="1" applyFont="1"/>
    <xf numFmtId="164" fontId="18" fillId="0" borderId="0" xfId="0" applyNumberFormat="1" applyFont="1"/>
    <xf numFmtId="0" fontId="8" fillId="0" borderId="20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164" fontId="8" fillId="0" borderId="13" xfId="4" applyNumberFormat="1" applyFont="1" applyBorder="1"/>
    <xf numFmtId="164" fontId="8" fillId="0" borderId="9" xfId="2" applyNumberFormat="1" applyFont="1" applyBorder="1"/>
    <xf numFmtId="164" fontId="8" fillId="0" borderId="9" xfId="3" applyNumberFormat="1" applyFont="1" applyFill="1" applyBorder="1" applyAlignment="1">
      <alignment horizontal="right"/>
    </xf>
    <xf numFmtId="164" fontId="8" fillId="0" borderId="5" xfId="2" applyNumberFormat="1" applyFont="1" applyBorder="1"/>
    <xf numFmtId="10" fontId="8" fillId="0" borderId="8" xfId="3" applyNumberFormat="1" applyFont="1" applyFill="1" applyBorder="1" applyAlignment="1">
      <alignment horizontal="right"/>
    </xf>
    <xf numFmtId="0" fontId="12" fillId="2" borderId="27" xfId="2" applyFont="1" applyFill="1" applyBorder="1" applyAlignment="1">
      <alignment horizontal="center" vertical="center" wrapText="1"/>
    </xf>
    <xf numFmtId="3" fontId="8" fillId="0" borderId="9" xfId="2" applyNumberFormat="1" applyFont="1" applyBorder="1" applyAlignment="1">
      <alignment horizontal="right"/>
    </xf>
    <xf numFmtId="3" fontId="8" fillId="0" borderId="26" xfId="7" applyNumberFormat="1" applyFont="1" applyBorder="1" applyAlignment="1">
      <alignment horizontal="right"/>
    </xf>
    <xf numFmtId="3" fontId="8" fillId="0" borderId="9" xfId="7" applyNumberFormat="1" applyFont="1" applyBorder="1" applyAlignment="1">
      <alignment horizontal="right"/>
    </xf>
    <xf numFmtId="3" fontId="8" fillId="0" borderId="5" xfId="7" applyNumberFormat="1" applyFont="1" applyBorder="1" applyAlignment="1">
      <alignment horizontal="right"/>
    </xf>
    <xf numFmtId="3" fontId="8" fillId="0" borderId="0" xfId="2" applyNumberFormat="1" applyFont="1"/>
    <xf numFmtId="0" fontId="0" fillId="0" borderId="0" xfId="0" applyFont="1" applyBorder="1"/>
    <xf numFmtId="0" fontId="4" fillId="0" borderId="0" xfId="2" applyFont="1" applyBorder="1"/>
    <xf numFmtId="3" fontId="8" fillId="0" borderId="0" xfId="2" applyNumberFormat="1" applyFont="1" applyBorder="1"/>
    <xf numFmtId="0" fontId="8" fillId="0" borderId="0" xfId="2" applyFont="1" applyFill="1" applyBorder="1" applyAlignment="1">
      <alignment horizontal="center" vertical="center" wrapText="1"/>
    </xf>
    <xf numFmtId="0" fontId="10" fillId="0" borderId="0" xfId="2" applyFont="1" applyFill="1" applyBorder="1" applyAlignment="1">
      <alignment horizontal="center" vertical="center" wrapText="1"/>
    </xf>
    <xf numFmtId="164" fontId="8" fillId="0" borderId="0" xfId="4" applyNumberFormat="1" applyFont="1" applyBorder="1"/>
    <xf numFmtId="164" fontId="18" fillId="0" borderId="0" xfId="0" applyNumberFormat="1" applyFont="1" applyBorder="1"/>
    <xf numFmtId="0" fontId="0" fillId="0" borderId="0" xfId="0" applyBorder="1"/>
    <xf numFmtId="0" fontId="30" fillId="0" borderId="0" xfId="7" applyFont="1" applyFill="1" applyBorder="1"/>
    <xf numFmtId="0" fontId="4" fillId="0" borderId="0" xfId="7" applyFont="1"/>
    <xf numFmtId="1" fontId="4" fillId="0" borderId="0" xfId="7" applyNumberFormat="1" applyFont="1"/>
    <xf numFmtId="0" fontId="11" fillId="0" borderId="0" xfId="7" applyFont="1"/>
    <xf numFmtId="0" fontId="30" fillId="0" borderId="0" xfId="7" applyFont="1" applyFill="1"/>
    <xf numFmtId="0" fontId="31" fillId="0" borderId="0" xfId="6" applyFont="1" applyAlignment="1"/>
    <xf numFmtId="0" fontId="4" fillId="0" borderId="0" xfId="19" applyFont="1" applyAlignment="1"/>
    <xf numFmtId="0" fontId="30" fillId="0" borderId="0" xfId="7" applyFont="1" applyFill="1" applyBorder="1" applyAlignment="1"/>
    <xf numFmtId="0" fontId="30" fillId="0" borderId="0" xfId="7" applyFont="1" applyFill="1" applyAlignment="1"/>
    <xf numFmtId="164" fontId="8" fillId="0" borderId="26" xfId="4" applyNumberFormat="1" applyFont="1" applyBorder="1"/>
    <xf numFmtId="0" fontId="6" fillId="3" borderId="22" xfId="2" applyFont="1" applyFill="1" applyBorder="1" applyAlignment="1">
      <alignment horizontal="center" vertical="center" wrapText="1"/>
    </xf>
    <xf numFmtId="0" fontId="10" fillId="3" borderId="24" xfId="2" applyFont="1" applyFill="1" applyBorder="1" applyAlignment="1">
      <alignment horizontal="center" vertical="center" wrapText="1"/>
    </xf>
    <xf numFmtId="164" fontId="6" fillId="3" borderId="25" xfId="2" applyNumberFormat="1" applyFont="1" applyFill="1" applyBorder="1"/>
    <xf numFmtId="164" fontId="8" fillId="3" borderId="25" xfId="4" quotePrefix="1" applyNumberFormat="1" applyFont="1" applyFill="1" applyBorder="1" applyAlignment="1">
      <alignment horizontal="right"/>
    </xf>
    <xf numFmtId="164" fontId="6" fillId="3" borderId="21" xfId="2" applyNumberFormat="1" applyFont="1" applyFill="1" applyBorder="1"/>
    <xf numFmtId="164" fontId="6" fillId="3" borderId="23" xfId="2" applyNumberFormat="1" applyFont="1" applyFill="1" applyBorder="1"/>
    <xf numFmtId="0" fontId="33" fillId="0" borderId="0" xfId="0" applyFont="1"/>
    <xf numFmtId="0" fontId="34" fillId="0" borderId="0" xfId="2" applyFont="1"/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2" borderId="18" xfId="2" applyFont="1" applyFill="1" applyBorder="1" applyAlignment="1">
      <alignment horizontal="center" vertical="center" wrapText="1"/>
    </xf>
    <xf numFmtId="0" fontId="7" fillId="2" borderId="19" xfId="2" applyFont="1" applyFill="1" applyBorder="1" applyAlignment="1">
      <alignment horizontal="center" vertical="center" wrapText="1"/>
    </xf>
    <xf numFmtId="0" fontId="7" fillId="2" borderId="20" xfId="2" applyFont="1" applyFill="1" applyBorder="1" applyAlignment="1">
      <alignment horizontal="center" vertical="center" wrapText="1"/>
    </xf>
    <xf numFmtId="0" fontId="22" fillId="2" borderId="19" xfId="7" applyFont="1" applyFill="1" applyBorder="1" applyAlignment="1">
      <alignment horizontal="center" vertical="center" wrapText="1"/>
    </xf>
  </cellXfs>
  <cellStyles count="24">
    <cellStyle name="Comma" xfId="1" builtinId="3"/>
    <cellStyle name="Comma 2" xfId="4"/>
    <cellStyle name="Comma 2 2" xfId="21"/>
    <cellStyle name="Comma 2 3" xfId="11"/>
    <cellStyle name="Comma 3" xfId="5"/>
    <cellStyle name="Comma 3 2" xfId="10"/>
    <cellStyle name="Comma 4" xfId="8"/>
    <cellStyle name="Hyperlink 2" xfId="15"/>
    <cellStyle name="Hyperlink_Scottish Corporate Sector Statistics 2007 - Registered Tables - Interim - Table 8 2" xfId="6"/>
    <cellStyle name="Normal" xfId="0" builtinId="0"/>
    <cellStyle name="Normal 2" xfId="2"/>
    <cellStyle name="Normal 2 2" xfId="16"/>
    <cellStyle name="Normal 2 3" xfId="12"/>
    <cellStyle name="Normal 3" xfId="9"/>
    <cellStyle name="Normal 4" xfId="14"/>
    <cellStyle name="Normal 4 2" xfId="17"/>
    <cellStyle name="Normal 4 3" xfId="22"/>
    <cellStyle name="Normal 5" xfId="20"/>
    <cellStyle name="Normal 5 2" xfId="23"/>
    <cellStyle name="Normal 6" xfId="7"/>
    <cellStyle name="Normal_Scottish Corporate Sector Statistics 2007 - Registered Tables - Interim - Table 8" xfId="19"/>
    <cellStyle name="Percent 2" xfId="3"/>
    <cellStyle name="Percent 2 2" xfId="13"/>
    <cellStyle name="Percent 3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opLeftCell="E1" zoomScaleNormal="100" workbookViewId="0">
      <selection activeCell="G6" sqref="G6"/>
    </sheetView>
  </sheetViews>
  <sheetFormatPr defaultRowHeight="14.4" x14ac:dyDescent="0.3"/>
  <cols>
    <col min="1" max="1" width="28.5546875" customWidth="1"/>
    <col min="2" max="4" width="11.6640625" customWidth="1"/>
    <col min="5" max="8" width="18" customWidth="1"/>
    <col min="9" max="10" width="10.6640625" customWidth="1"/>
    <col min="12" max="12" width="12.6640625" bestFit="1" customWidth="1"/>
    <col min="13" max="13" width="14.33203125" customWidth="1"/>
    <col min="14" max="14" width="13.33203125" bestFit="1" customWidth="1"/>
  </cols>
  <sheetData>
    <row r="1" spans="1:13" ht="18.75" x14ac:dyDescent="0.3">
      <c r="A1" s="24" t="s">
        <v>8</v>
      </c>
      <c r="B1" s="2"/>
      <c r="C1" s="2"/>
      <c r="D1" s="2"/>
      <c r="E1" s="2"/>
      <c r="F1" s="2"/>
      <c r="G1" s="2"/>
      <c r="H1" s="2"/>
      <c r="I1" s="24" t="s">
        <v>7</v>
      </c>
      <c r="K1" s="2"/>
    </row>
    <row r="2" spans="1:13" ht="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3" ht="21" x14ac:dyDescent="0.35">
      <c r="A3" s="54" t="s">
        <v>41</v>
      </c>
      <c r="B3" s="3"/>
      <c r="C3" s="3"/>
      <c r="D3" s="3"/>
      <c r="E3" s="3"/>
      <c r="F3" s="3"/>
      <c r="G3" s="3"/>
      <c r="H3" s="3"/>
      <c r="I3" s="2"/>
      <c r="J3" s="2"/>
      <c r="K3" s="2"/>
      <c r="L3" s="2"/>
    </row>
    <row r="4" spans="1:13" ht="15" x14ac:dyDescent="0.25">
      <c r="A4" s="3"/>
      <c r="B4" s="3"/>
      <c r="C4" s="3"/>
      <c r="D4" s="3"/>
      <c r="E4" s="3"/>
      <c r="F4" s="3"/>
      <c r="G4" s="3"/>
      <c r="H4" s="3"/>
      <c r="I4" s="2"/>
      <c r="J4" s="2"/>
      <c r="K4" s="2"/>
      <c r="L4" s="2"/>
    </row>
    <row r="5" spans="1:13" ht="15.75" thickBot="1" x14ac:dyDescent="0.3">
      <c r="A5" s="3"/>
      <c r="B5" s="3"/>
      <c r="C5" s="3"/>
      <c r="D5" s="3"/>
      <c r="E5" s="3"/>
      <c r="F5" s="3"/>
      <c r="G5" s="3"/>
      <c r="H5" s="3"/>
      <c r="I5" s="2"/>
      <c r="J5" s="2"/>
      <c r="K5" s="2"/>
      <c r="L5" s="2"/>
    </row>
    <row r="6" spans="1:13" s="4" customFormat="1" ht="94.5" customHeight="1" x14ac:dyDescent="0.3">
      <c r="A6" s="100" t="s">
        <v>0</v>
      </c>
      <c r="B6" s="102" t="s">
        <v>37</v>
      </c>
      <c r="C6" s="103"/>
      <c r="D6" s="104"/>
      <c r="E6" s="45" t="s">
        <v>38</v>
      </c>
      <c r="F6" s="46" t="s">
        <v>22</v>
      </c>
      <c r="G6" s="46" t="s">
        <v>39</v>
      </c>
      <c r="H6" s="35" t="s">
        <v>42</v>
      </c>
      <c r="J6" s="52"/>
    </row>
    <row r="7" spans="1:13" s="4" customFormat="1" ht="31.2" x14ac:dyDescent="0.3">
      <c r="A7" s="101"/>
      <c r="B7" s="47" t="s">
        <v>27</v>
      </c>
      <c r="C7" s="48" t="s">
        <v>28</v>
      </c>
      <c r="D7" s="49" t="s">
        <v>1</v>
      </c>
      <c r="E7" s="33" t="s">
        <v>25</v>
      </c>
      <c r="F7" s="43" t="s">
        <v>23</v>
      </c>
      <c r="G7" s="43" t="s">
        <v>24</v>
      </c>
      <c r="H7" s="44" t="s">
        <v>24</v>
      </c>
      <c r="J7" s="52"/>
    </row>
    <row r="8" spans="1:13" s="4" customFormat="1" ht="18.75" customHeight="1" x14ac:dyDescent="0.25">
      <c r="A8" s="13" t="s">
        <v>13</v>
      </c>
      <c r="B8" s="6">
        <v>165</v>
      </c>
      <c r="C8" s="7">
        <v>450</v>
      </c>
      <c r="D8" s="8">
        <v>620</v>
      </c>
      <c r="E8" s="7">
        <v>82440</v>
      </c>
      <c r="F8" s="9">
        <f>E8/$E$24</f>
        <v>4.9092760544760521E-2</v>
      </c>
      <c r="G8" s="34">
        <f>ROUND($G$24*F8,-3)</f>
        <v>491000</v>
      </c>
      <c r="H8" s="39">
        <v>481497</v>
      </c>
      <c r="J8" s="53"/>
      <c r="L8" s="10"/>
      <c r="M8" s="11"/>
    </row>
    <row r="9" spans="1:13" s="4" customFormat="1" ht="18.75" customHeight="1" x14ac:dyDescent="0.25">
      <c r="A9" s="5" t="s">
        <v>9</v>
      </c>
      <c r="B9" s="6">
        <v>75</v>
      </c>
      <c r="C9" s="7">
        <v>200</v>
      </c>
      <c r="D9" s="8">
        <f t="shared" ref="D9:D23" si="0">SUM(B9:C9)</f>
        <v>275</v>
      </c>
      <c r="E9" s="7">
        <v>22390</v>
      </c>
      <c r="F9" s="9">
        <f t="shared" ref="F9:F23" si="1">E9/$E$24</f>
        <v>1.3333174534172586E-2</v>
      </c>
      <c r="G9" s="34">
        <f t="shared" ref="G9:G23" si="2">ROUND($G$24*F9,-3)</f>
        <v>133000</v>
      </c>
      <c r="H9" s="39">
        <v>140220</v>
      </c>
      <c r="J9" s="53"/>
      <c r="L9" s="10"/>
      <c r="M9" s="11"/>
    </row>
    <row r="10" spans="1:13" s="4" customFormat="1" ht="18.75" customHeight="1" x14ac:dyDescent="0.25">
      <c r="A10" s="5" t="s">
        <v>10</v>
      </c>
      <c r="B10" s="6">
        <v>80</v>
      </c>
      <c r="C10" s="7">
        <v>350</v>
      </c>
      <c r="D10" s="8">
        <v>435</v>
      </c>
      <c r="E10" s="7">
        <v>34010</v>
      </c>
      <c r="F10" s="9">
        <f t="shared" si="1"/>
        <v>2.0252847963698511E-2</v>
      </c>
      <c r="G10" s="34">
        <f t="shared" si="2"/>
        <v>203000</v>
      </c>
      <c r="H10" s="39">
        <v>162377</v>
      </c>
      <c r="J10" s="53"/>
      <c r="L10" s="10"/>
      <c r="M10" s="11"/>
    </row>
    <row r="11" spans="1:13" s="4" customFormat="1" ht="18.75" customHeight="1" x14ac:dyDescent="0.25">
      <c r="A11" s="12" t="s">
        <v>12</v>
      </c>
      <c r="B11" s="6">
        <v>165</v>
      </c>
      <c r="C11" s="7">
        <v>470</v>
      </c>
      <c r="D11" s="8">
        <f t="shared" si="0"/>
        <v>635</v>
      </c>
      <c r="E11" s="7">
        <v>75890</v>
      </c>
      <c r="F11" s="9">
        <f t="shared" si="1"/>
        <v>4.5192256158926199E-2</v>
      </c>
      <c r="G11" s="34">
        <f t="shared" si="2"/>
        <v>452000</v>
      </c>
      <c r="H11" s="39">
        <v>473379</v>
      </c>
      <c r="J11" s="53"/>
      <c r="L11" s="10"/>
      <c r="M11" s="11"/>
    </row>
    <row r="12" spans="1:13" s="4" customFormat="1" ht="18.75" customHeight="1" x14ac:dyDescent="0.3">
      <c r="A12" s="12" t="s">
        <v>17</v>
      </c>
      <c r="B12" s="6">
        <v>315</v>
      </c>
      <c r="C12" s="7">
        <v>1310</v>
      </c>
      <c r="D12" s="8">
        <f t="shared" si="0"/>
        <v>1625</v>
      </c>
      <c r="E12" s="7">
        <v>278180</v>
      </c>
      <c r="F12" s="9">
        <f t="shared" si="1"/>
        <v>0.16565531451166279</v>
      </c>
      <c r="G12" s="34">
        <f t="shared" si="2"/>
        <v>1657000</v>
      </c>
      <c r="H12" s="39">
        <v>1622273</v>
      </c>
      <c r="J12" s="53"/>
      <c r="L12" s="10"/>
      <c r="M12" s="11"/>
    </row>
    <row r="13" spans="1:13" s="4" customFormat="1" ht="18.75" customHeight="1" x14ac:dyDescent="0.3">
      <c r="A13" s="12" t="s">
        <v>15</v>
      </c>
      <c r="B13" s="6">
        <v>155</v>
      </c>
      <c r="C13" s="7">
        <v>430</v>
      </c>
      <c r="D13" s="8">
        <f t="shared" si="0"/>
        <v>585</v>
      </c>
      <c r="E13" s="7">
        <v>91540</v>
      </c>
      <c r="F13" s="9">
        <f t="shared" si="1"/>
        <v>5.4511781905232634E-2</v>
      </c>
      <c r="G13" s="34">
        <f t="shared" si="2"/>
        <v>545000</v>
      </c>
      <c r="H13" s="39">
        <v>636104</v>
      </c>
      <c r="J13" s="53"/>
      <c r="L13" s="10"/>
      <c r="M13" s="11"/>
    </row>
    <row r="14" spans="1:13" s="4" customFormat="1" ht="18.75" customHeight="1" x14ac:dyDescent="0.3">
      <c r="A14" s="12" t="s">
        <v>14</v>
      </c>
      <c r="B14" s="6">
        <v>175</v>
      </c>
      <c r="C14" s="7">
        <v>555</v>
      </c>
      <c r="D14" s="8">
        <v>735</v>
      </c>
      <c r="E14" s="7">
        <v>84740</v>
      </c>
      <c r="F14" s="9">
        <f t="shared" si="1"/>
        <v>5.0462403306198528E-2</v>
      </c>
      <c r="G14" s="34">
        <f t="shared" si="2"/>
        <v>505000</v>
      </c>
      <c r="H14" s="39">
        <v>556412</v>
      </c>
      <c r="J14" s="53"/>
      <c r="L14" s="10"/>
      <c r="M14" s="11"/>
    </row>
    <row r="15" spans="1:13" s="4" customFormat="1" ht="18.75" customHeight="1" x14ac:dyDescent="0.3">
      <c r="A15" s="12" t="s">
        <v>19</v>
      </c>
      <c r="B15" s="6">
        <v>310</v>
      </c>
      <c r="C15" s="7">
        <v>1330</v>
      </c>
      <c r="D15" s="8">
        <f t="shared" si="0"/>
        <v>1640</v>
      </c>
      <c r="E15" s="7">
        <v>309040</v>
      </c>
      <c r="F15" s="9">
        <f t="shared" si="1"/>
        <v>0.18403234738904406</v>
      </c>
      <c r="G15" s="34">
        <f t="shared" si="2"/>
        <v>1840000</v>
      </c>
      <c r="H15" s="39">
        <v>1919275</v>
      </c>
      <c r="J15" s="53"/>
      <c r="L15" s="10"/>
      <c r="M15" s="11"/>
    </row>
    <row r="16" spans="1:13" s="4" customFormat="1" ht="18.75" customHeight="1" x14ac:dyDescent="0.3">
      <c r="A16" s="12" t="s">
        <v>18</v>
      </c>
      <c r="B16" s="6">
        <v>330</v>
      </c>
      <c r="C16" s="7">
        <v>670</v>
      </c>
      <c r="D16" s="8">
        <f t="shared" si="0"/>
        <v>1000</v>
      </c>
      <c r="E16" s="7">
        <v>166310</v>
      </c>
      <c r="F16" s="9">
        <f t="shared" si="1"/>
        <v>9.9037081589023801E-2</v>
      </c>
      <c r="G16" s="34">
        <f t="shared" si="2"/>
        <v>990000</v>
      </c>
      <c r="H16" s="39">
        <v>898237</v>
      </c>
      <c r="J16" s="53"/>
      <c r="L16" s="10"/>
      <c r="M16" s="11"/>
    </row>
    <row r="17" spans="1:13" s="4" customFormat="1" ht="18.75" customHeight="1" x14ac:dyDescent="0.3">
      <c r="A17" s="12" t="s">
        <v>20</v>
      </c>
      <c r="B17" s="6">
        <v>235</v>
      </c>
      <c r="C17" s="7">
        <v>875</v>
      </c>
      <c r="D17" s="8">
        <f t="shared" si="0"/>
        <v>1110</v>
      </c>
      <c r="E17" s="7">
        <v>187080</v>
      </c>
      <c r="F17" s="9">
        <f t="shared" si="1"/>
        <v>0.11140555122166179</v>
      </c>
      <c r="G17" s="34">
        <f t="shared" si="2"/>
        <v>1114000</v>
      </c>
      <c r="H17" s="39">
        <v>835000</v>
      </c>
      <c r="J17" s="53"/>
      <c r="L17" s="10"/>
      <c r="M17" s="11"/>
    </row>
    <row r="18" spans="1:13" s="4" customFormat="1" ht="18.75" customHeight="1" x14ac:dyDescent="0.3">
      <c r="A18" s="12" t="s">
        <v>29</v>
      </c>
      <c r="B18" s="6" t="s">
        <v>2</v>
      </c>
      <c r="C18" s="7" t="s">
        <v>2</v>
      </c>
      <c r="D18" s="8" t="s">
        <v>2</v>
      </c>
      <c r="E18" s="7" t="s">
        <v>2</v>
      </c>
      <c r="F18" s="50" t="s">
        <v>2</v>
      </c>
      <c r="G18" s="55" t="s">
        <v>2</v>
      </c>
      <c r="H18" s="40" t="s">
        <v>2</v>
      </c>
      <c r="J18" s="53"/>
      <c r="M18" s="14"/>
    </row>
    <row r="19" spans="1:13" s="4" customFormat="1" ht="18.75" customHeight="1" x14ac:dyDescent="0.3">
      <c r="A19" s="12" t="s">
        <v>16</v>
      </c>
      <c r="B19" s="6">
        <v>265</v>
      </c>
      <c r="C19" s="7">
        <v>905</v>
      </c>
      <c r="D19" s="8">
        <f t="shared" si="0"/>
        <v>1170</v>
      </c>
      <c r="E19" s="7">
        <v>178640</v>
      </c>
      <c r="F19" s="9">
        <f t="shared" si="1"/>
        <v>0.10637955778403711</v>
      </c>
      <c r="G19" s="34">
        <f t="shared" si="2"/>
        <v>1064000</v>
      </c>
      <c r="H19" s="39">
        <v>1112197</v>
      </c>
      <c r="J19" s="53"/>
      <c r="L19" s="10"/>
      <c r="M19" s="11"/>
    </row>
    <row r="20" spans="1:13" s="4" customFormat="1" ht="18.75" customHeight="1" x14ac:dyDescent="0.3">
      <c r="A20" s="12" t="s">
        <v>33</v>
      </c>
      <c r="B20" s="6" t="s">
        <v>2</v>
      </c>
      <c r="C20" s="7" t="s">
        <v>2</v>
      </c>
      <c r="D20" s="8" t="s">
        <v>2</v>
      </c>
      <c r="E20" s="7" t="s">
        <v>2</v>
      </c>
      <c r="F20" s="50" t="s">
        <v>2</v>
      </c>
      <c r="G20" s="55" t="s">
        <v>2</v>
      </c>
      <c r="H20" s="40" t="s">
        <v>2</v>
      </c>
      <c r="J20" s="53"/>
    </row>
    <row r="21" spans="1:13" s="4" customFormat="1" ht="18.75" customHeight="1" x14ac:dyDescent="0.3">
      <c r="A21" s="12" t="s">
        <v>3</v>
      </c>
      <c r="B21" s="6" t="s">
        <v>2</v>
      </c>
      <c r="C21" s="7" t="s">
        <v>2</v>
      </c>
      <c r="D21" s="8" t="s">
        <v>2</v>
      </c>
      <c r="E21" s="7" t="s">
        <v>2</v>
      </c>
      <c r="F21" s="50" t="s">
        <v>2</v>
      </c>
      <c r="G21" s="55" t="s">
        <v>2</v>
      </c>
      <c r="H21" s="39">
        <v>100000</v>
      </c>
      <c r="J21" s="53"/>
      <c r="L21" s="10"/>
    </row>
    <row r="22" spans="1:13" s="4" customFormat="1" ht="18.75" customHeight="1" x14ac:dyDescent="0.3">
      <c r="A22" s="12" t="s">
        <v>21</v>
      </c>
      <c r="B22" s="6">
        <v>195</v>
      </c>
      <c r="C22" s="7">
        <v>575</v>
      </c>
      <c r="D22" s="8">
        <f t="shared" si="0"/>
        <v>770</v>
      </c>
      <c r="E22" s="7">
        <v>115930</v>
      </c>
      <c r="F22" s="9">
        <f t="shared" si="1"/>
        <v>6.903595014500348E-2</v>
      </c>
      <c r="G22" s="34">
        <f t="shared" si="2"/>
        <v>690000</v>
      </c>
      <c r="H22" s="39">
        <v>734098</v>
      </c>
      <c r="J22" s="53"/>
      <c r="L22" s="10"/>
      <c r="M22" s="11"/>
    </row>
    <row r="23" spans="1:13" s="4" customFormat="1" ht="18.75" customHeight="1" x14ac:dyDescent="0.3">
      <c r="A23" s="15" t="s">
        <v>11</v>
      </c>
      <c r="B23" s="16">
        <v>100</v>
      </c>
      <c r="C23" s="17">
        <v>505</v>
      </c>
      <c r="D23" s="18">
        <f t="shared" si="0"/>
        <v>605</v>
      </c>
      <c r="E23" s="17">
        <v>53080</v>
      </c>
      <c r="F23" s="19">
        <f t="shared" si="1"/>
        <v>3.1608972946577975E-2</v>
      </c>
      <c r="G23" s="36">
        <f t="shared" si="2"/>
        <v>316000</v>
      </c>
      <c r="H23" s="32">
        <v>328931</v>
      </c>
      <c r="J23" s="51"/>
      <c r="L23" s="10"/>
      <c r="M23" s="11"/>
    </row>
    <row r="24" spans="1:13" s="4" customFormat="1" ht="19.5" customHeight="1" thickBot="1" x14ac:dyDescent="0.35">
      <c r="A24" s="25" t="s">
        <v>4</v>
      </c>
      <c r="B24" s="20">
        <v>1240</v>
      </c>
      <c r="C24" s="21">
        <v>3015</v>
      </c>
      <c r="D24" s="22">
        <v>4260</v>
      </c>
      <c r="E24" s="21">
        <f>SUM(E8:E23)</f>
        <v>1679270</v>
      </c>
      <c r="F24" s="23">
        <f>SUM(F8:F23)</f>
        <v>1</v>
      </c>
      <c r="G24" s="38">
        <v>10000000</v>
      </c>
      <c r="H24" s="37">
        <f>SUM(H8:H23)</f>
        <v>10000000</v>
      </c>
      <c r="J24" s="51"/>
    </row>
    <row r="25" spans="1:13" s="58" customFormat="1" ht="12.75" customHeight="1" x14ac:dyDescent="0.2">
      <c r="A25" s="57" t="s">
        <v>34</v>
      </c>
      <c r="E25" s="59"/>
      <c r="G25" s="60"/>
    </row>
    <row r="26" spans="1:13" s="58" customFormat="1" ht="12.75" customHeight="1" x14ac:dyDescent="0.2">
      <c r="A26" s="57" t="s">
        <v>35</v>
      </c>
      <c r="E26" s="59"/>
      <c r="G26" s="60"/>
    </row>
    <row r="27" spans="1:13" s="58" customFormat="1" ht="12.75" customHeight="1" x14ac:dyDescent="0.2">
      <c r="A27" s="57" t="s">
        <v>36</v>
      </c>
    </row>
    <row r="28" spans="1:13" ht="12.75" customHeight="1" x14ac:dyDescent="0.3">
      <c r="A28" s="56"/>
    </row>
    <row r="29" spans="1:13" s="27" customFormat="1" ht="13.8" x14ac:dyDescent="0.3">
      <c r="A29" s="26" t="s">
        <v>5</v>
      </c>
    </row>
    <row r="30" spans="1:13" s="27" customFormat="1" ht="13.8" x14ac:dyDescent="0.3">
      <c r="A30" s="28" t="s">
        <v>31</v>
      </c>
    </row>
    <row r="31" spans="1:13" s="27" customFormat="1" ht="6" customHeight="1" x14ac:dyDescent="0.3">
      <c r="A31" s="29"/>
    </row>
    <row r="32" spans="1:13" s="27" customFormat="1" ht="13.8" x14ac:dyDescent="0.3">
      <c r="A32" s="30" t="s">
        <v>6</v>
      </c>
    </row>
    <row r="33" spans="1:9" s="27" customFormat="1" ht="13.8" x14ac:dyDescent="0.3">
      <c r="A33" s="29" t="s">
        <v>26</v>
      </c>
    </row>
    <row r="34" spans="1:9" s="27" customFormat="1" ht="13.8" x14ac:dyDescent="0.3">
      <c r="A34" s="29" t="s">
        <v>30</v>
      </c>
    </row>
    <row r="35" spans="1:9" s="27" customFormat="1" ht="13.8" x14ac:dyDescent="0.3">
      <c r="A35" s="31" t="s">
        <v>32</v>
      </c>
    </row>
    <row r="36" spans="1:9" s="27" customFormat="1" ht="13.8" x14ac:dyDescent="0.3">
      <c r="A36" s="41" t="s">
        <v>40</v>
      </c>
      <c r="B36" s="42"/>
      <c r="C36" s="42"/>
      <c r="D36" s="42"/>
      <c r="E36" s="42"/>
      <c r="F36" s="42"/>
      <c r="G36" s="42"/>
      <c r="H36" s="42"/>
      <c r="I36" s="42"/>
    </row>
    <row r="37" spans="1:9" s="27" customFormat="1" ht="13.8" x14ac:dyDescent="0.3">
      <c r="A37" s="29" t="s">
        <v>43</v>
      </c>
    </row>
    <row r="38" spans="1:9" ht="6" customHeight="1" x14ac:dyDescent="0.3">
      <c r="A38" s="1"/>
    </row>
  </sheetData>
  <mergeCells count="2">
    <mergeCell ref="A6:A7"/>
    <mergeCell ref="B6:D6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zoomScale="80" zoomScaleNormal="80" workbookViewId="0">
      <selection activeCell="D3" sqref="D3"/>
    </sheetView>
  </sheetViews>
  <sheetFormatPr defaultRowHeight="14.4" x14ac:dyDescent="0.3"/>
  <cols>
    <col min="1" max="1" width="46.109375" customWidth="1"/>
    <col min="2" max="4" width="11.6640625" customWidth="1"/>
    <col min="5" max="5" width="19.6640625" customWidth="1"/>
    <col min="6" max="6" width="22.88671875" customWidth="1"/>
    <col min="7" max="7" width="1.5546875" style="81" customWidth="1"/>
    <col min="8" max="10" width="19.6640625" customWidth="1"/>
    <col min="11" max="11" width="10.6640625" customWidth="1"/>
  </cols>
  <sheetData>
    <row r="1" spans="1:11" ht="21" x14ac:dyDescent="0.35">
      <c r="A1" s="98" t="s">
        <v>8</v>
      </c>
      <c r="B1" s="2"/>
      <c r="C1" s="2"/>
      <c r="D1" s="2"/>
      <c r="E1" s="2"/>
      <c r="F1" s="2"/>
      <c r="G1" s="74"/>
      <c r="H1" s="2"/>
      <c r="I1" s="2"/>
      <c r="J1" s="24" t="s">
        <v>7</v>
      </c>
    </row>
    <row r="2" spans="1:11" ht="15" x14ac:dyDescent="0.25">
      <c r="A2" s="2"/>
      <c r="B2" s="2"/>
      <c r="C2" s="2"/>
      <c r="D2" s="2"/>
      <c r="E2" s="2"/>
      <c r="F2" s="2"/>
      <c r="G2" s="74"/>
      <c r="H2" s="2"/>
      <c r="I2" s="2"/>
      <c r="J2" s="2"/>
      <c r="K2" s="2"/>
    </row>
    <row r="3" spans="1:11" ht="18.75" x14ac:dyDescent="0.3">
      <c r="A3" s="99" t="s">
        <v>41</v>
      </c>
      <c r="B3" s="3"/>
      <c r="C3" s="3"/>
      <c r="D3" s="3"/>
      <c r="E3" s="3"/>
      <c r="F3" s="3"/>
      <c r="G3" s="75"/>
      <c r="H3" s="3"/>
      <c r="I3" s="3"/>
      <c r="J3" s="3"/>
      <c r="K3" s="2"/>
    </row>
    <row r="4" spans="1:11" ht="16.5" thickBot="1" x14ac:dyDescent="0.3">
      <c r="A4" s="3"/>
      <c r="B4" s="3"/>
      <c r="C4" s="3"/>
      <c r="D4" s="3"/>
      <c r="E4" s="3"/>
      <c r="F4" s="3"/>
      <c r="G4" s="76"/>
      <c r="H4" s="3"/>
      <c r="I4" s="73"/>
      <c r="J4" s="3"/>
      <c r="K4" s="2"/>
    </row>
    <row r="5" spans="1:11" s="4" customFormat="1" ht="94.5" customHeight="1" x14ac:dyDescent="0.3">
      <c r="A5" s="100" t="s">
        <v>0</v>
      </c>
      <c r="B5" s="105" t="s">
        <v>47</v>
      </c>
      <c r="C5" s="105"/>
      <c r="D5" s="105"/>
      <c r="E5" s="45" t="s">
        <v>48</v>
      </c>
      <c r="F5" s="46" t="s">
        <v>45</v>
      </c>
      <c r="G5" s="77"/>
      <c r="H5" s="46" t="s">
        <v>44</v>
      </c>
      <c r="I5" s="61" t="s">
        <v>57</v>
      </c>
      <c r="J5" s="92" t="s">
        <v>46</v>
      </c>
    </row>
    <row r="6" spans="1:11" s="4" customFormat="1" ht="31.2" x14ac:dyDescent="0.3">
      <c r="A6" s="101"/>
      <c r="B6" s="48" t="s">
        <v>27</v>
      </c>
      <c r="C6" s="48" t="s">
        <v>28</v>
      </c>
      <c r="D6" s="68" t="s">
        <v>1</v>
      </c>
      <c r="E6" s="49" t="s">
        <v>25</v>
      </c>
      <c r="F6" s="43" t="s">
        <v>23</v>
      </c>
      <c r="G6" s="78"/>
      <c r="H6" s="43" t="s">
        <v>24</v>
      </c>
      <c r="I6" s="62" t="s">
        <v>24</v>
      </c>
      <c r="J6" s="93" t="s">
        <v>24</v>
      </c>
    </row>
    <row r="7" spans="1:11" s="4" customFormat="1" ht="18.75" customHeight="1" x14ac:dyDescent="0.25">
      <c r="A7" s="13" t="s">
        <v>13</v>
      </c>
      <c r="B7" s="6">
        <v>165</v>
      </c>
      <c r="C7" s="7">
        <v>450</v>
      </c>
      <c r="D7" s="8">
        <v>610</v>
      </c>
      <c r="E7" s="70">
        <v>81610</v>
      </c>
      <c r="F7" s="67">
        <f>E7/SUM($E$7:$E$22)</f>
        <v>4.8612972593029422E-2</v>
      </c>
      <c r="G7" s="79"/>
      <c r="H7" s="64">
        <v>481497</v>
      </c>
      <c r="I7" s="91">
        <f>F7*3000000</f>
        <v>145838.91777908825</v>
      </c>
      <c r="J7" s="94">
        <f>H7+I7</f>
        <v>627335.91777908825</v>
      </c>
    </row>
    <row r="8" spans="1:11" s="4" customFormat="1" ht="18.75" customHeight="1" x14ac:dyDescent="0.25">
      <c r="A8" s="5" t="s">
        <v>9</v>
      </c>
      <c r="B8" s="6">
        <v>75</v>
      </c>
      <c r="C8" s="7">
        <v>205</v>
      </c>
      <c r="D8" s="8">
        <f t="shared" ref="D8:D21" si="0">SUM(B8:C8)</f>
        <v>280</v>
      </c>
      <c r="E8" s="71">
        <v>23200</v>
      </c>
      <c r="F8" s="67">
        <f>E8/SUM($E$7:$E$22)</f>
        <v>1.3819641761527786E-2</v>
      </c>
      <c r="G8" s="79"/>
      <c r="H8" s="64">
        <v>140220</v>
      </c>
      <c r="I8" s="34">
        <f t="shared" ref="I8:I22" si="1">F8*3000000</f>
        <v>41458.925284583354</v>
      </c>
      <c r="J8" s="94">
        <f t="shared" ref="J8:J22" si="2">H8+I8</f>
        <v>181678.92528458335</v>
      </c>
    </row>
    <row r="9" spans="1:11" s="4" customFormat="1" ht="18.75" customHeight="1" x14ac:dyDescent="0.25">
      <c r="A9" s="5" t="s">
        <v>10</v>
      </c>
      <c r="B9" s="6">
        <v>85</v>
      </c>
      <c r="C9" s="7">
        <v>350</v>
      </c>
      <c r="D9" s="8">
        <f t="shared" si="0"/>
        <v>435</v>
      </c>
      <c r="E9" s="71">
        <v>35340</v>
      </c>
      <c r="F9" s="67">
        <f t="shared" ref="F9:F22" si="3">E9/SUM($E$7:$E$22)</f>
        <v>2.1051126717775513E-2</v>
      </c>
      <c r="G9" s="79"/>
      <c r="H9" s="64">
        <v>162377</v>
      </c>
      <c r="I9" s="34">
        <f t="shared" si="1"/>
        <v>63153.380153326536</v>
      </c>
      <c r="J9" s="94">
        <f t="shared" si="2"/>
        <v>225530.38015332655</v>
      </c>
    </row>
    <row r="10" spans="1:11" s="4" customFormat="1" ht="18.75" customHeight="1" x14ac:dyDescent="0.25">
      <c r="A10" s="12" t="s">
        <v>12</v>
      </c>
      <c r="B10" s="6">
        <v>165</v>
      </c>
      <c r="C10" s="7">
        <v>470</v>
      </c>
      <c r="D10" s="8">
        <f t="shared" si="0"/>
        <v>635</v>
      </c>
      <c r="E10" s="71">
        <v>75250</v>
      </c>
      <c r="F10" s="67">
        <f t="shared" si="3"/>
        <v>4.482448459288646E-2</v>
      </c>
      <c r="G10" s="79"/>
      <c r="H10" s="64">
        <v>473379</v>
      </c>
      <c r="I10" s="34">
        <f t="shared" si="1"/>
        <v>134473.45377865937</v>
      </c>
      <c r="J10" s="94">
        <f t="shared" si="2"/>
        <v>607852.45377865934</v>
      </c>
    </row>
    <row r="11" spans="1:11" s="4" customFormat="1" ht="18.75" customHeight="1" x14ac:dyDescent="0.25">
      <c r="A11" s="12" t="s">
        <v>17</v>
      </c>
      <c r="B11" s="6">
        <v>335</v>
      </c>
      <c r="C11" s="7">
        <v>1350</v>
      </c>
      <c r="D11" s="8">
        <f t="shared" si="0"/>
        <v>1685</v>
      </c>
      <c r="E11" s="71">
        <v>285040</v>
      </c>
      <c r="F11" s="67">
        <f t="shared" si="3"/>
        <v>0.1697909779183569</v>
      </c>
      <c r="G11" s="79"/>
      <c r="H11" s="64">
        <v>1622273</v>
      </c>
      <c r="I11" s="34">
        <f t="shared" si="1"/>
        <v>509372.93375507073</v>
      </c>
      <c r="J11" s="94">
        <f t="shared" si="2"/>
        <v>2131645.9337550709</v>
      </c>
    </row>
    <row r="12" spans="1:11" s="4" customFormat="1" ht="18.75" customHeight="1" x14ac:dyDescent="0.25">
      <c r="A12" s="12" t="s">
        <v>15</v>
      </c>
      <c r="B12" s="6">
        <v>155</v>
      </c>
      <c r="C12" s="7">
        <v>425</v>
      </c>
      <c r="D12" s="8">
        <v>585</v>
      </c>
      <c r="E12" s="71">
        <v>88360</v>
      </c>
      <c r="F12" s="67">
        <f t="shared" si="3"/>
        <v>5.2633773536577375E-2</v>
      </c>
      <c r="G12" s="79"/>
      <c r="H12" s="64">
        <v>636104</v>
      </c>
      <c r="I12" s="34">
        <f t="shared" si="1"/>
        <v>157901.32060973212</v>
      </c>
      <c r="J12" s="94">
        <f t="shared" si="2"/>
        <v>794005.32060973207</v>
      </c>
    </row>
    <row r="13" spans="1:11" s="4" customFormat="1" ht="18.75" customHeight="1" x14ac:dyDescent="0.25">
      <c r="A13" s="12" t="s">
        <v>14</v>
      </c>
      <c r="B13" s="6">
        <v>175</v>
      </c>
      <c r="C13" s="7">
        <v>570</v>
      </c>
      <c r="D13" s="8">
        <f t="shared" si="0"/>
        <v>745</v>
      </c>
      <c r="E13" s="71">
        <v>84950</v>
      </c>
      <c r="F13" s="67">
        <f t="shared" si="3"/>
        <v>5.0602524467318333E-2</v>
      </c>
      <c r="G13" s="79"/>
      <c r="H13" s="64">
        <v>556412</v>
      </c>
      <c r="I13" s="34">
        <f t="shared" si="1"/>
        <v>151807.57340195499</v>
      </c>
      <c r="J13" s="94">
        <f t="shared" si="2"/>
        <v>708219.57340195496</v>
      </c>
    </row>
    <row r="14" spans="1:11" s="4" customFormat="1" ht="18.75" customHeight="1" x14ac:dyDescent="0.25">
      <c r="A14" s="12" t="s">
        <v>19</v>
      </c>
      <c r="B14" s="6">
        <v>325</v>
      </c>
      <c r="C14" s="7">
        <v>1365</v>
      </c>
      <c r="D14" s="8">
        <f t="shared" si="0"/>
        <v>1690</v>
      </c>
      <c r="E14" s="71">
        <v>304240</v>
      </c>
      <c r="F14" s="67">
        <f t="shared" si="3"/>
        <v>0.18122792282444886</v>
      </c>
      <c r="G14" s="79"/>
      <c r="H14" s="64">
        <v>1919275</v>
      </c>
      <c r="I14" s="34">
        <f t="shared" si="1"/>
        <v>543683.7684733466</v>
      </c>
      <c r="J14" s="94">
        <f t="shared" si="2"/>
        <v>2462958.7684733467</v>
      </c>
    </row>
    <row r="15" spans="1:11" s="4" customFormat="1" ht="18.75" customHeight="1" x14ac:dyDescent="0.3">
      <c r="A15" s="12" t="s">
        <v>18</v>
      </c>
      <c r="B15" s="6">
        <v>340</v>
      </c>
      <c r="C15" s="7">
        <v>670</v>
      </c>
      <c r="D15" s="8">
        <f t="shared" si="0"/>
        <v>1010</v>
      </c>
      <c r="E15" s="71">
        <v>167140</v>
      </c>
      <c r="F15" s="67">
        <f t="shared" si="3"/>
        <v>9.9560988104385947E-2</v>
      </c>
      <c r="G15" s="79"/>
      <c r="H15" s="64">
        <v>898237</v>
      </c>
      <c r="I15" s="34">
        <f t="shared" si="1"/>
        <v>298682.96431315783</v>
      </c>
      <c r="J15" s="94">
        <f t="shared" si="2"/>
        <v>1196919.9643131578</v>
      </c>
    </row>
    <row r="16" spans="1:11" s="4" customFormat="1" ht="18.75" customHeight="1" x14ac:dyDescent="0.3">
      <c r="A16" s="12" t="s">
        <v>20</v>
      </c>
      <c r="B16" s="6">
        <v>245</v>
      </c>
      <c r="C16" s="7">
        <v>875</v>
      </c>
      <c r="D16" s="8">
        <f t="shared" si="0"/>
        <v>1120</v>
      </c>
      <c r="E16" s="71">
        <v>187570</v>
      </c>
      <c r="F16" s="67">
        <f t="shared" si="3"/>
        <v>0.11173061229352442</v>
      </c>
      <c r="G16" s="79"/>
      <c r="H16" s="64">
        <v>835000</v>
      </c>
      <c r="I16" s="34">
        <f t="shared" si="1"/>
        <v>335191.83688057325</v>
      </c>
      <c r="J16" s="94">
        <f t="shared" si="2"/>
        <v>1170191.8368805733</v>
      </c>
    </row>
    <row r="17" spans="1:10" s="4" customFormat="1" ht="18.75" customHeight="1" x14ac:dyDescent="0.3">
      <c r="A17" s="12" t="s">
        <v>56</v>
      </c>
      <c r="B17" s="6" t="s">
        <v>2</v>
      </c>
      <c r="C17" s="7" t="s">
        <v>2</v>
      </c>
      <c r="D17" s="8">
        <f t="shared" si="0"/>
        <v>0</v>
      </c>
      <c r="E17" s="69" t="s">
        <v>2</v>
      </c>
      <c r="F17" s="67"/>
      <c r="G17" s="79"/>
      <c r="H17" s="65" t="s">
        <v>2</v>
      </c>
      <c r="I17" s="34">
        <f t="shared" si="1"/>
        <v>0</v>
      </c>
      <c r="J17" s="95" t="s">
        <v>2</v>
      </c>
    </row>
    <row r="18" spans="1:10" s="4" customFormat="1" ht="18.75" customHeight="1" x14ac:dyDescent="0.3">
      <c r="A18" s="12" t="s">
        <v>16</v>
      </c>
      <c r="B18" s="6">
        <v>270</v>
      </c>
      <c r="C18" s="7">
        <v>920</v>
      </c>
      <c r="D18" s="8">
        <f t="shared" si="0"/>
        <v>1190</v>
      </c>
      <c r="E18" s="71">
        <v>177480</v>
      </c>
      <c r="F18" s="67">
        <f t="shared" si="3"/>
        <v>0.10572025947568756</v>
      </c>
      <c r="G18" s="79"/>
      <c r="H18" s="64">
        <v>1112197</v>
      </c>
      <c r="I18" s="34">
        <f t="shared" si="1"/>
        <v>317160.77842706267</v>
      </c>
      <c r="J18" s="94">
        <f t="shared" si="2"/>
        <v>1429357.7784270626</v>
      </c>
    </row>
    <row r="19" spans="1:10" s="4" customFormat="1" ht="18.75" customHeight="1" x14ac:dyDescent="0.3">
      <c r="A19" s="12" t="s">
        <v>33</v>
      </c>
      <c r="B19" s="6" t="s">
        <v>2</v>
      </c>
      <c r="C19" s="7" t="s">
        <v>2</v>
      </c>
      <c r="D19" s="8">
        <f t="shared" si="0"/>
        <v>0</v>
      </c>
      <c r="E19" s="69" t="s">
        <v>2</v>
      </c>
      <c r="F19" s="67"/>
      <c r="G19" s="79"/>
      <c r="H19" s="65" t="s">
        <v>2</v>
      </c>
      <c r="I19" s="34">
        <f t="shared" si="1"/>
        <v>0</v>
      </c>
      <c r="J19" s="95" t="s">
        <v>2</v>
      </c>
    </row>
    <row r="20" spans="1:10" s="4" customFormat="1" ht="18.75" customHeight="1" x14ac:dyDescent="0.3">
      <c r="A20" s="12" t="s">
        <v>3</v>
      </c>
      <c r="B20" s="6" t="s">
        <v>2</v>
      </c>
      <c r="C20" s="7" t="s">
        <v>2</v>
      </c>
      <c r="D20" s="8">
        <f t="shared" si="0"/>
        <v>0</v>
      </c>
      <c r="E20" s="69" t="s">
        <v>2</v>
      </c>
      <c r="F20" s="67"/>
      <c r="G20" s="79"/>
      <c r="H20" s="64">
        <v>100000</v>
      </c>
      <c r="I20" s="34">
        <f t="shared" si="1"/>
        <v>0</v>
      </c>
      <c r="J20" s="94">
        <f>H20</f>
        <v>100000</v>
      </c>
    </row>
    <row r="21" spans="1:10" s="4" customFormat="1" ht="18.75" customHeight="1" x14ac:dyDescent="0.3">
      <c r="A21" s="12" t="s">
        <v>21</v>
      </c>
      <c r="B21" s="6">
        <v>195</v>
      </c>
      <c r="C21" s="7">
        <v>575</v>
      </c>
      <c r="D21" s="8">
        <f t="shared" si="0"/>
        <v>770</v>
      </c>
      <c r="E21" s="71">
        <v>115860</v>
      </c>
      <c r="F21" s="67">
        <f t="shared" si="3"/>
        <v>6.9014814417698675E-2</v>
      </c>
      <c r="G21" s="79"/>
      <c r="H21" s="64">
        <v>734098</v>
      </c>
      <c r="I21" s="34">
        <f t="shared" si="1"/>
        <v>207044.44325309602</v>
      </c>
      <c r="J21" s="94">
        <f t="shared" si="2"/>
        <v>941142.44325309596</v>
      </c>
    </row>
    <row r="22" spans="1:10" s="4" customFormat="1" ht="18.75" customHeight="1" x14ac:dyDescent="0.3">
      <c r="A22" s="15" t="s">
        <v>11</v>
      </c>
      <c r="B22" s="16">
        <v>100</v>
      </c>
      <c r="C22" s="17">
        <v>500</v>
      </c>
      <c r="D22" s="18">
        <v>595</v>
      </c>
      <c r="E22" s="72">
        <v>52730</v>
      </c>
      <c r="F22" s="19">
        <f t="shared" si="3"/>
        <v>3.1409901296782762E-2</v>
      </c>
      <c r="G22" s="79"/>
      <c r="H22" s="66">
        <v>328931</v>
      </c>
      <c r="I22" s="36">
        <f t="shared" si="1"/>
        <v>94229.70389034829</v>
      </c>
      <c r="J22" s="96">
        <f t="shared" si="2"/>
        <v>423160.70389034832</v>
      </c>
    </row>
    <row r="23" spans="1:10" s="4" customFormat="1" ht="19.5" customHeight="1" thickBot="1" x14ac:dyDescent="0.35">
      <c r="A23" s="25" t="s">
        <v>4</v>
      </c>
      <c r="B23" s="20">
        <v>1285</v>
      </c>
      <c r="C23" s="21">
        <v>3080</v>
      </c>
      <c r="D23" s="22">
        <v>4365</v>
      </c>
      <c r="E23" s="21">
        <v>1678750</v>
      </c>
      <c r="F23" s="23">
        <f>SUM(F7:F22)</f>
        <v>1</v>
      </c>
      <c r="G23" s="79"/>
      <c r="H23" s="38">
        <f>SUM(H7:H22)</f>
        <v>10000000</v>
      </c>
      <c r="I23" s="63">
        <f>SUM(I7:I22)</f>
        <v>3000000</v>
      </c>
      <c r="J23" s="97">
        <f>SUM(J7:J22)</f>
        <v>13000000.000000002</v>
      </c>
    </row>
    <row r="24" spans="1:10" s="58" customFormat="1" ht="12.75" customHeight="1" x14ac:dyDescent="0.2">
      <c r="A24" s="57"/>
      <c r="E24" s="59"/>
      <c r="G24" s="80"/>
      <c r="H24" s="60"/>
      <c r="I24" s="60"/>
    </row>
    <row r="25" spans="1:10" s="58" customFormat="1" ht="12.75" customHeight="1" x14ac:dyDescent="0.3">
      <c r="A25" s="82" t="s">
        <v>5</v>
      </c>
      <c r="B25" s="83"/>
      <c r="C25" s="83"/>
      <c r="D25" s="83"/>
      <c r="E25" s="84"/>
      <c r="F25" s="83"/>
      <c r="G25" s="85"/>
      <c r="H25" s="85"/>
      <c r="I25" s="85"/>
      <c r="J25" s="85"/>
    </row>
    <row r="26" spans="1:10" s="58" customFormat="1" ht="12.75" customHeight="1" x14ac:dyDescent="0.3">
      <c r="A26" s="82" t="s">
        <v>54</v>
      </c>
      <c r="B26" s="83"/>
      <c r="C26" s="83"/>
      <c r="D26" s="83"/>
      <c r="E26" s="83"/>
      <c r="F26" s="83"/>
      <c r="G26" s="85"/>
      <c r="H26" s="85"/>
      <c r="I26" s="85"/>
      <c r="J26" s="85"/>
    </row>
    <row r="27" spans="1:10" s="2" customFormat="1" ht="12.75" customHeight="1" x14ac:dyDescent="0.3">
      <c r="A27" s="86"/>
      <c r="B27" s="83"/>
      <c r="C27" s="83"/>
      <c r="D27" s="83"/>
      <c r="E27" s="83"/>
      <c r="F27" s="83"/>
      <c r="G27" s="85"/>
      <c r="H27" s="85"/>
      <c r="I27" s="85"/>
      <c r="J27" s="85"/>
    </row>
    <row r="28" spans="1:10" s="27" customFormat="1" ht="13.8" x14ac:dyDescent="0.3">
      <c r="A28" s="86" t="s">
        <v>6</v>
      </c>
      <c r="B28" s="83"/>
      <c r="C28" s="83"/>
      <c r="D28" s="83"/>
      <c r="E28" s="83"/>
      <c r="F28" s="83"/>
      <c r="G28" s="85"/>
      <c r="H28" s="85"/>
      <c r="I28" s="85"/>
      <c r="J28" s="85"/>
    </row>
    <row r="29" spans="1:10" s="27" customFormat="1" ht="13.8" x14ac:dyDescent="0.3">
      <c r="A29" s="86" t="s">
        <v>49</v>
      </c>
      <c r="B29" s="83"/>
      <c r="C29" s="83"/>
      <c r="D29" s="83"/>
      <c r="E29" s="83"/>
      <c r="F29" s="83"/>
      <c r="G29" s="85"/>
      <c r="H29" s="85"/>
      <c r="I29" s="85"/>
      <c r="J29" s="85"/>
    </row>
    <row r="30" spans="1:10" s="27" customFormat="1" ht="13.8" x14ac:dyDescent="0.3">
      <c r="A30" s="86" t="s">
        <v>50</v>
      </c>
      <c r="B30" s="87"/>
      <c r="C30" s="88"/>
      <c r="D30" s="88"/>
      <c r="E30" s="88"/>
      <c r="F30" s="88"/>
      <c r="G30" s="85"/>
      <c r="H30" s="85"/>
      <c r="I30" s="85"/>
      <c r="J30" s="85"/>
    </row>
    <row r="31" spans="1:10" s="27" customFormat="1" ht="13.8" x14ac:dyDescent="0.3">
      <c r="A31" s="89" t="s">
        <v>55</v>
      </c>
      <c r="B31" s="87"/>
      <c r="C31" s="88"/>
      <c r="D31" s="88"/>
      <c r="E31" s="88"/>
      <c r="F31" s="88"/>
      <c r="G31" s="85"/>
      <c r="H31" s="85"/>
      <c r="I31" s="85"/>
      <c r="J31" s="85"/>
    </row>
    <row r="32" spans="1:10" s="27" customFormat="1" ht="13.8" x14ac:dyDescent="0.3">
      <c r="A32" s="90" t="s">
        <v>51</v>
      </c>
      <c r="B32" s="83"/>
      <c r="C32" s="83"/>
      <c r="D32" s="83"/>
      <c r="E32" s="83"/>
      <c r="F32" s="83"/>
      <c r="G32" s="85"/>
      <c r="H32" s="85"/>
      <c r="I32" s="85"/>
      <c r="J32" s="85"/>
    </row>
    <row r="33" spans="1:11" s="27" customFormat="1" ht="13.8" x14ac:dyDescent="0.3">
      <c r="A33" s="86" t="s">
        <v>52</v>
      </c>
      <c r="B33" s="83"/>
      <c r="C33" s="83"/>
      <c r="D33" s="83"/>
      <c r="E33" s="83"/>
      <c r="F33" s="83"/>
      <c r="G33" s="85"/>
      <c r="H33" s="85"/>
      <c r="I33" s="85"/>
      <c r="J33" s="85"/>
      <c r="K33" s="42"/>
    </row>
    <row r="34" spans="1:11" s="27" customFormat="1" ht="13.8" x14ac:dyDescent="0.3">
      <c r="A34" s="86" t="s">
        <v>53</v>
      </c>
      <c r="B34" s="83"/>
      <c r="C34" s="83"/>
      <c r="D34" s="83"/>
      <c r="E34" s="83"/>
      <c r="F34" s="83"/>
      <c r="G34" s="85"/>
      <c r="H34" s="85"/>
      <c r="I34" s="85"/>
      <c r="J34" s="85"/>
    </row>
    <row r="35" spans="1:11" s="2" customFormat="1" x14ac:dyDescent="0.3">
      <c r="A35" s="86"/>
      <c r="B35" s="83"/>
      <c r="C35" s="83"/>
      <c r="D35" s="83"/>
      <c r="E35" s="83"/>
      <c r="F35" s="83"/>
      <c r="G35" s="85"/>
      <c r="H35" s="85"/>
      <c r="I35" s="85"/>
      <c r="J35" s="85"/>
    </row>
    <row r="36" spans="1:11" s="2" customFormat="1" x14ac:dyDescent="0.3">
      <c r="A36" s="86"/>
      <c r="B36" s="83"/>
      <c r="C36" s="83"/>
      <c r="D36" s="83"/>
      <c r="E36" s="83"/>
      <c r="F36" s="83"/>
      <c r="G36" s="85"/>
      <c r="H36" s="85"/>
      <c r="I36" s="85"/>
      <c r="J36" s="85"/>
    </row>
    <row r="37" spans="1:11" s="2" customFormat="1" x14ac:dyDescent="0.3">
      <c r="A37" s="86"/>
      <c r="B37" s="83"/>
      <c r="C37" s="83"/>
      <c r="D37" s="83"/>
      <c r="E37" s="83"/>
      <c r="F37" s="83"/>
      <c r="G37" s="74"/>
    </row>
    <row r="38" spans="1:11" s="2" customFormat="1" x14ac:dyDescent="0.3">
      <c r="A38" s="86"/>
      <c r="B38" s="83"/>
      <c r="C38" s="83"/>
      <c r="D38" s="83"/>
      <c r="E38" s="83"/>
      <c r="F38" s="83"/>
      <c r="G38" s="74"/>
    </row>
    <row r="39" spans="1:11" s="2" customFormat="1" x14ac:dyDescent="0.3">
      <c r="A39" s="86"/>
      <c r="B39" s="83"/>
      <c r="C39" s="83"/>
      <c r="D39" s="83"/>
      <c r="E39" s="83"/>
      <c r="F39" s="83"/>
      <c r="G39" s="74"/>
    </row>
    <row r="40" spans="1:11" s="2" customFormat="1" x14ac:dyDescent="0.3">
      <c r="A40" s="86"/>
      <c r="B40" s="83"/>
      <c r="C40" s="83"/>
      <c r="D40" s="83"/>
      <c r="E40" s="83"/>
      <c r="F40" s="83"/>
      <c r="G40" s="74"/>
    </row>
    <row r="41" spans="1:11" s="2" customFormat="1" x14ac:dyDescent="0.3">
      <c r="A41" s="86"/>
      <c r="B41" s="83"/>
      <c r="C41" s="83"/>
      <c r="D41" s="83"/>
      <c r="E41" s="83"/>
      <c r="F41" s="83"/>
      <c r="G41" s="74"/>
    </row>
    <row r="42" spans="1:11" s="2" customFormat="1" x14ac:dyDescent="0.3">
      <c r="A42" s="86"/>
      <c r="B42" s="83"/>
      <c r="C42" s="83"/>
      <c r="D42" s="83"/>
      <c r="E42" s="83"/>
      <c r="F42" s="83"/>
      <c r="G42" s="74"/>
    </row>
    <row r="43" spans="1:11" s="2" customFormat="1" x14ac:dyDescent="0.3">
      <c r="A43" s="86"/>
      <c r="B43" s="83"/>
      <c r="C43" s="83"/>
      <c r="D43" s="83"/>
      <c r="E43" s="83"/>
      <c r="F43" s="83"/>
      <c r="G43" s="74"/>
    </row>
    <row r="44" spans="1:11" s="2" customFormat="1" x14ac:dyDescent="0.3">
      <c r="A44" s="86"/>
      <c r="B44" s="83"/>
      <c r="C44" s="83"/>
      <c r="D44" s="83"/>
      <c r="E44" s="83"/>
      <c r="F44" s="83"/>
      <c r="G44" s="74"/>
    </row>
    <row r="45" spans="1:11" s="2" customFormat="1" x14ac:dyDescent="0.3">
      <c r="A45" s="86"/>
      <c r="B45" s="83"/>
      <c r="C45" s="83"/>
      <c r="D45" s="83"/>
      <c r="E45" s="83"/>
      <c r="F45" s="83"/>
      <c r="G45" s="74"/>
    </row>
    <row r="46" spans="1:11" s="2" customFormat="1" x14ac:dyDescent="0.3">
      <c r="A46" s="86"/>
      <c r="B46" s="83"/>
      <c r="C46" s="83"/>
      <c r="D46" s="83"/>
      <c r="E46" s="83"/>
      <c r="F46" s="83"/>
      <c r="G46" s="74"/>
    </row>
    <row r="47" spans="1:11" s="2" customFormat="1" x14ac:dyDescent="0.3">
      <c r="A47" s="86"/>
      <c r="B47" s="83"/>
      <c r="C47" s="83"/>
      <c r="D47" s="83"/>
      <c r="E47" s="83"/>
      <c r="F47" s="83"/>
      <c r="G47" s="74"/>
    </row>
    <row r="48" spans="1:11" s="2" customFormat="1" x14ac:dyDescent="0.3">
      <c r="A48" s="86"/>
      <c r="B48" s="83"/>
      <c r="C48" s="83"/>
      <c r="D48" s="83"/>
      <c r="E48" s="83"/>
      <c r="F48" s="83"/>
      <c r="G48" s="74"/>
    </row>
    <row r="49" spans="1:7" s="2" customFormat="1" x14ac:dyDescent="0.3">
      <c r="A49" s="86"/>
      <c r="B49" s="85"/>
      <c r="C49" s="85"/>
      <c r="D49" s="85"/>
      <c r="E49" s="85"/>
      <c r="F49" s="85"/>
      <c r="G49" s="74"/>
    </row>
    <row r="50" spans="1:7" s="2" customFormat="1" x14ac:dyDescent="0.3">
      <c r="G50" s="74"/>
    </row>
  </sheetData>
  <mergeCells count="2">
    <mergeCell ref="A5:A6"/>
    <mergeCell ref="B5:D5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Annex A FWDF allocations £10m</vt:lpstr>
      <vt:lpstr>Annex A FWDF allocations £13m</vt:lpstr>
      <vt:lpstr>'Annex A FWDF allocations £10m'!Print_Area</vt:lpstr>
      <vt:lpstr>'Annex A FWDF allocations £13m'!Print_Area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Flexible Workforce Development Fund SFC allocations 2020-21 (Phase 1 Levy payer)</dc:title>
  <dc:creator/>
  <cp:lastModifiedBy>Giulio Romano</cp:lastModifiedBy>
  <cp:lastPrinted>2020-09-10T15:47:40Z</cp:lastPrinted>
  <dcterms:created xsi:type="dcterms:W3CDTF">2017-08-25T13:10:26Z</dcterms:created>
  <dcterms:modified xsi:type="dcterms:W3CDTF">2020-11-23T13:11:36Z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nguage">
    <vt:lpwstr>English</vt:lpwstr>
  </property>
</Properties>
</file>